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<sst xmlns="http://schemas.openxmlformats.org/spreadsheetml/2006/main" count="162" uniqueCount="112">
  <si>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</si>
  <si>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</si>
  <si>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</si>
  <si>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</si>
  <si>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</si>
  <si>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</si>
  <si>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</si>
  <si>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</si>
  <si>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</si>
  <si>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</si>
  <si>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</si>
  <si>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</si>
  <si>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</si>
  <si>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</si>
  <si>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</si>
  <si>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</si>
  <si>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</si>
  <si>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</si>
  <si>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</si>
  <si>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</si>
  <si>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</si>
  <si>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</si>
  <si>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</si>
  <si>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</si>
  <si>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</si>
  <si>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</si>
  <si>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</si>
  <si>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</si>
  <si>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</si>
  <si>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</si>
  <si>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</si>
  <si>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</si>
  <si>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</si>
  <si>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</si>
  <si>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</si>
  <si>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</si>
  <si>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</si>
  <si>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</si>
  <si>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</si>
  <si>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</si>
  <si>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</si>
  <si>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</si>
  <si>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</si>
  <si>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</si>
  <si>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</si>
  <si>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</si>
  <si>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</si>
  <si>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</si>
  <si>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</si>
  <si>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</si>
  <si>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</si>
  <si>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</si>
  <si>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</si>
  <si>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</si>
  <si>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</si>
  <si>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</si>
  <si>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</si>
  <si>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</si>
  <si>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</si>
  <si>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</si>
  <si>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</si>
  <si>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</si>
  <si>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</si>
  <si>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</si>
  <si>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</si>
  <si>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</si>
  <si>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</si>
  <si>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</si>
  <si>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</si>
  <si>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</si>
  <si>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</si>
  <si>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</si>
  <si>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</si>
  <si>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</si>
  <si>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</si>
  <si>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</si>
  <si>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</si>
  <si>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</si>
  <si>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</si>
  <si>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</si>
  <si>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</si>
  <si>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</si>
  <si>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</si>
  <si>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</si>
  <si>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</si>
  <si>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</si>
  <si>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</si>
  <si>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</si>
  <si>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</si>
  <si>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</si>
  <si>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</si>
  <si>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</si>
  <si>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</si>
  <si>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</si>
  <si>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</si>
  <si>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</si>
  <si>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</si>
  <si>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</si>
  <si>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</si>
  <si>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</si>
  <si>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</si>
  <si>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</si>
  <si>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</si>
  <si>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</si>
  <si>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</si>
  <si>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</si>
  <si>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</si>
  <si>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</si>
  <si>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</si>
  <si>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</si>
  <si>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</si>
  <si>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31.12.2016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</si>
</sst>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216776"/>
        <c:axId val="19950985"/>
      </c:bar3D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5341138"/>
        <c:axId val="5417059"/>
      </c:bar3D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059"/>
        <c:crosses val="autoZero"/>
        <c:auto val="1"/>
        <c:lblOffset val="100"/>
        <c:tickLblSkip val="1"/>
        <c:noMultiLvlLbl val="0"/>
      </c:catAx>
      <c:valAx>
        <c:axId val="5417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8753532"/>
        <c:axId val="36128605"/>
      </c:bar3D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28605"/>
        <c:crosses val="autoZero"/>
        <c:auto val="1"/>
        <c:lblOffset val="100"/>
        <c:tickLblSkip val="1"/>
        <c:noMultiLvlLbl val="0"/>
      </c:catAx>
      <c:valAx>
        <c:axId val="36128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6721990"/>
        <c:axId val="40735863"/>
      </c:bar3D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31078448"/>
        <c:axId val="11270577"/>
      </c:bar3D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0577"/>
        <c:crosses val="autoZero"/>
        <c:auto val="1"/>
        <c:lblOffset val="100"/>
        <c:tickLblSkip val="2"/>
        <c:noMultiLvlLbl val="0"/>
      </c:catAx>
      <c:valAx>
        <c:axId val="11270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4326330"/>
        <c:axId val="40501515"/>
      </c:bar3D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8969316"/>
        <c:axId val="59397253"/>
      </c:bar3D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4813230"/>
        <c:axId val="46448159"/>
      </c:bar3D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5380248"/>
        <c:axId val="4204505"/>
      </c:bar3D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0" sqref="E110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426773.1+25+188.4+2200.9+6.1-1051.6+141.1+593.1+16568.5+4904.2+177+742.5-1039.7+98.1-77.3</f>
        <v>450249.39999999997</v>
      </c>
      <c r="D6" s="47">
        <f>332980.2+473.5+94.1+160.7+5895.8+8746.9+145.1+473.2+40.2+1154.4+173.1+6.7+1143.7+6208.9+2190.9+7831.9+213.4+23+0.1+177.3+463+937.8+2899.3+14312.5+4453.1+637.2+2194.9+166.6+2536.9+207.9+6099.9+23725.3+6196.5+3767.6+583.8</f>
        <v>437315.4000000001</v>
      </c>
      <c r="E6" s="3">
        <f>D6/D150*100</f>
        <v>28.44700067416953</v>
      </c>
      <c r="F6" s="3">
        <f>D6/B6*100</f>
        <v>107.26325468864708</v>
      </c>
      <c r="G6" s="3">
        <f aca="true" t="shared" si="0" ref="G6:G43">D6/C6*100</f>
        <v>97.12736985324136</v>
      </c>
      <c r="H6" s="47">
        <f>B6-D6</f>
        <v>-29612.500000000116</v>
      </c>
      <c r="I6" s="47">
        <f aca="true" t="shared" si="1" ref="I6:I43">C6-D6</f>
        <v>12933.999999999884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+1707+3.2+1659.9+1377.4+2007.9+11631.9+1773+51.3-401.2</f>
        <v>185366.09999999995</v>
      </c>
      <c r="E7" s="95">
        <f>D7/D6*100</f>
        <v>42.3872792954467</v>
      </c>
      <c r="F7" s="95">
        <f>D7/B7*100</f>
        <v>108.0267983428199</v>
      </c>
      <c r="G7" s="95">
        <f>D7/C7*100</f>
        <v>96.9913576093275</v>
      </c>
      <c r="H7" s="105">
        <f>B7-D7</f>
        <v>-13773.399999999936</v>
      </c>
      <c r="I7" s="105">
        <f t="shared" si="1"/>
        <v>5750.000000000058</v>
      </c>
    </row>
    <row r="8" spans="1:9" ht="18">
      <c r="A8" s="23" t="s">
        <v>3</v>
      </c>
      <c r="B8" s="42">
        <f>284150.9+24.8</f>
        <v>284175.7</v>
      </c>
      <c r="C8" s="43">
        <f>298081.6+593.1+13792.1+24.8-204.3</f>
        <v>312287.29999999993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+12.8+18316.2-1.9+30.9+13.4</f>
        <v>311912.79999999993</v>
      </c>
      <c r="E8" s="1">
        <f>D8/D6*100</f>
        <v>71.32444912756328</v>
      </c>
      <c r="F8" s="1">
        <f>D8/B8*100</f>
        <v>109.76054602839017</v>
      </c>
      <c r="G8" s="1">
        <f t="shared" si="0"/>
        <v>99.88007837654621</v>
      </c>
      <c r="H8" s="44">
        <f>B8-D8</f>
        <v>-27737.09999999992</v>
      </c>
      <c r="I8" s="44">
        <f t="shared" si="1"/>
        <v>374.5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4+2.9+1.6+0.5+0.5+1.9+1.2+1.8+1.6+0.7+2+3.7+0.1+1.9+2.9+1.2+0.4+1.1+0.2+0.6+1.5+1.7+0.3+0.5+1.3-0.1+0.4+0.3+1.5+2.7+0.5+2.5+7.6+1+1.2+2.8+0.3+0.4+1.5+5.8+1.1+1.7+3+4.1+4.5+0.3+1.2+4.2-0.1</f>
        <v>84.49999999999999</v>
      </c>
      <c r="E9" s="12">
        <f>D9/D6*100</f>
        <v>0.019322438679269006</v>
      </c>
      <c r="F9" s="120">
        <f>D9/B9*100</f>
        <v>102.54854368932035</v>
      </c>
      <c r="G9" s="1">
        <f t="shared" si="0"/>
        <v>98.59976662777127</v>
      </c>
      <c r="H9" s="44">
        <f aca="true" t="shared" si="2" ref="H9:H43">B9-D9</f>
        <v>-2.09999999999998</v>
      </c>
      <c r="I9" s="44">
        <f t="shared" si="1"/>
        <v>1.200000000000017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28052.9-28-1051.6+141.1+4575.2-820.3-1469.9+164</f>
        <v>29563.4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+447.3+332.3+270.8+146.5+294.1+149.6+199.9+532.4+570.3+14.3+118.8+5.3</f>
        <v>29129.00000000001</v>
      </c>
      <c r="E10" s="1">
        <f>D10/D6*100</f>
        <v>6.6608676483837534</v>
      </c>
      <c r="F10" s="1">
        <f aca="true" t="shared" si="3" ref="F10:F41">D10/B10*100</f>
        <v>101.10900918099937</v>
      </c>
      <c r="G10" s="1">
        <f t="shared" si="0"/>
        <v>98.530615558427</v>
      </c>
      <c r="H10" s="44">
        <f t="shared" si="2"/>
        <v>-319.5000000000109</v>
      </c>
      <c r="I10" s="44">
        <f t="shared" si="1"/>
        <v>434.39999999999054</v>
      </c>
    </row>
    <row r="11" spans="1:9" ht="18">
      <c r="A11" s="23" t="s">
        <v>0</v>
      </c>
      <c r="B11" s="42">
        <f>64199.2+821.3</f>
        <v>65020.5</v>
      </c>
      <c r="C11" s="43">
        <f>71654.8+3326+821.3+481</f>
        <v>76283.1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+3303.6+1.5+1599.4+17.2+1867.1+52.4+4182.1+3504.9+4928.1+3902.6+347.1+460.2</f>
        <v>65087</v>
      </c>
      <c r="E11" s="1">
        <f>D11/D6*100</f>
        <v>14.883308477131148</v>
      </c>
      <c r="F11" s="1">
        <f t="shared" si="3"/>
        <v>100.10227543620857</v>
      </c>
      <c r="G11" s="1">
        <f t="shared" si="0"/>
        <v>85.3229614423116</v>
      </c>
      <c r="H11" s="44">
        <f t="shared" si="2"/>
        <v>-66.5</v>
      </c>
      <c r="I11" s="44">
        <f t="shared" si="1"/>
        <v>11196.100000000006</v>
      </c>
    </row>
    <row r="12" spans="1:9" ht="18">
      <c r="A12" s="23" t="s">
        <v>14</v>
      </c>
      <c r="B12" s="42">
        <f>13330.4-1455.2</f>
        <v>11875.199999999999</v>
      </c>
      <c r="C12" s="43">
        <f>14712+28-1455.2-537</f>
        <v>12747.8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+202.5+8.7+586.5+228.2+9.9+11.4-4+25.5</f>
        <v>12686.400000000001</v>
      </c>
      <c r="E12" s="1">
        <f>D12/D6*100</f>
        <v>2.900972616102703</v>
      </c>
      <c r="F12" s="1">
        <f t="shared" si="3"/>
        <v>106.8310428455942</v>
      </c>
      <c r="G12" s="1">
        <f t="shared" si="0"/>
        <v>99.51834826401421</v>
      </c>
      <c r="H12" s="44">
        <f t="shared" si="2"/>
        <v>-811.2000000000025</v>
      </c>
      <c r="I12" s="44">
        <f t="shared" si="1"/>
        <v>61.39999999999782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19282.100000000024</v>
      </c>
      <c r="D13" s="43">
        <f>D6-D8-D9-D10-D11-D12</f>
        <v>18415.700000000135</v>
      </c>
      <c r="E13" s="1">
        <f>D13/D6*100</f>
        <v>4.211079692139845</v>
      </c>
      <c r="F13" s="1">
        <f t="shared" si="3"/>
        <v>103.81124715326263</v>
      </c>
      <c r="G13" s="1">
        <f t="shared" si="0"/>
        <v>95.50671348037876</v>
      </c>
      <c r="H13" s="44">
        <f t="shared" si="2"/>
        <v>-676.1000000001732</v>
      </c>
      <c r="I13" s="44">
        <f t="shared" si="1"/>
        <v>866.3999999998887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250434.1+666.5+2890.8+76.6+110+6034+513.1+12.9-102.3+425+688.4+2922.3</f>
        <v>264671.4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+98.7+86.7+5452.4+626.9+182.3+1637.5+282.4+3814.5+11750.1+1743.5</f>
        <v>259766.40000000002</v>
      </c>
      <c r="E18" s="3">
        <f>D18/D150*100</f>
        <v>16.89758685819569</v>
      </c>
      <c r="F18" s="3">
        <f>D18/B18*100</f>
        <v>108.58932250811077</v>
      </c>
      <c r="G18" s="3">
        <f t="shared" si="0"/>
        <v>98.14675858441827</v>
      </c>
      <c r="H18" s="47">
        <f>B18-D18</f>
        <v>-20547.300000000017</v>
      </c>
      <c r="I18" s="47">
        <f t="shared" si="1"/>
        <v>4905</v>
      </c>
    </row>
    <row r="19" spans="1:9" s="37" customFormat="1" ht="18.75">
      <c r="A19" s="104" t="s">
        <v>88</v>
      </c>
      <c r="B19" s="97">
        <v>173936.1</v>
      </c>
      <c r="C19" s="94">
        <f>188049.2+2890.8+579.6+12.9+2922.3</f>
        <v>194454.8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+72.3+8.7+2594.2+473.9+33.1+1416.7+228+2447.9+7150.2+2922.3+1199.3</f>
        <v>193198.69999999998</v>
      </c>
      <c r="E19" s="95">
        <f>D19/D18*100</f>
        <v>74.37401449918079</v>
      </c>
      <c r="F19" s="95">
        <f t="shared" si="3"/>
        <v>111.07452679461018</v>
      </c>
      <c r="G19" s="95">
        <f t="shared" si="0"/>
        <v>99.35404011626352</v>
      </c>
      <c r="H19" s="105">
        <f t="shared" si="2"/>
        <v>-19262.599999999977</v>
      </c>
      <c r="I19" s="105">
        <f t="shared" si="1"/>
        <v>1256.1000000000058</v>
      </c>
    </row>
    <row r="20" spans="1:9" ht="18">
      <c r="A20" s="23" t="s">
        <v>5</v>
      </c>
      <c r="B20" s="42">
        <f>174067.6+926.9+771.4</f>
        <v>175765.9</v>
      </c>
      <c r="C20" s="43">
        <f>186641.3+2944.5+1636.3+2922.3</f>
        <v>194144.39999999997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+970.9+9773.7</f>
        <v>191322.2</v>
      </c>
      <c r="E20" s="1">
        <f>D20/D18*100</f>
        <v>73.65163469948384</v>
      </c>
      <c r="F20" s="1">
        <f t="shared" si="3"/>
        <v>108.85057909412464</v>
      </c>
      <c r="G20" s="1">
        <f t="shared" si="0"/>
        <v>98.54633973475416</v>
      </c>
      <c r="H20" s="44">
        <f t="shared" si="2"/>
        <v>-15556.300000000017</v>
      </c>
      <c r="I20" s="44">
        <f t="shared" si="1"/>
        <v>2822.1999999999534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20454.1+500+110+1045.6+41+22.7-1738.6+1556.3-8+343.4</f>
        <v>22326.5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+26.4+82.2+250.2+124.7+20.9+71.8-37.8+107.4+589.6+102-0.1</f>
        <v>21760.099999999995</v>
      </c>
      <c r="E21" s="1">
        <f>D21/D18*100</f>
        <v>8.376795459304972</v>
      </c>
      <c r="F21" s="1">
        <f t="shared" si="3"/>
        <v>107.5778774230866</v>
      </c>
      <c r="G21" s="1">
        <f t="shared" si="0"/>
        <v>97.46310438268424</v>
      </c>
      <c r="H21" s="44">
        <f t="shared" si="2"/>
        <v>-1532.7999999999956</v>
      </c>
      <c r="I21" s="44">
        <f t="shared" si="1"/>
        <v>566.4000000000051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+17.3+0.8+217+149.2</f>
        <v>4510.700000000001</v>
      </c>
      <c r="E22" s="1">
        <f>D22/D18*100</f>
        <v>1.7364447442009439</v>
      </c>
      <c r="F22" s="1">
        <f t="shared" si="3"/>
        <v>108.95410628019326</v>
      </c>
      <c r="G22" s="1">
        <f t="shared" si="0"/>
        <v>100.00000000000003</v>
      </c>
      <c r="H22" s="44">
        <f t="shared" si="2"/>
        <v>-370.7000000000007</v>
      </c>
      <c r="I22" s="44">
        <f t="shared" si="1"/>
        <v>0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+34.6+2.4+866.9+137.3+36.6+794.5+314.3+2525.4+28+1261.1-0.1</f>
        <v>27211.39999999999</v>
      </c>
      <c r="E23" s="1">
        <f>D23/D18*100</f>
        <v>10.475334762309517</v>
      </c>
      <c r="F23" s="1">
        <f t="shared" si="3"/>
        <v>113.1978301745511</v>
      </c>
      <c r="G23" s="1">
        <f t="shared" si="0"/>
        <v>96.52376256588884</v>
      </c>
      <c r="H23" s="44">
        <f t="shared" si="2"/>
        <v>-3172.5999999999876</v>
      </c>
      <c r="I23" s="44">
        <f t="shared" si="1"/>
        <v>980.0000000000109</v>
      </c>
    </row>
    <row r="24" spans="1:9" ht="18">
      <c r="A24" s="23" t="s">
        <v>14</v>
      </c>
      <c r="B24" s="42">
        <f>1506-56.9</f>
        <v>1449.1</v>
      </c>
      <c r="C24" s="43">
        <f>1591.6+29.5-66.9-18.6</f>
        <v>1535.6</v>
      </c>
      <c r="D24" s="44">
        <f>73.6+22.6+5.3+2.4+2.5+128.1+0.1+11.5+121.2+11.2-0.1+27.3+71.1+31.4-0.1+0.8+24.6+83.5+19.6+26.5+24.2+67.9+2.3+4+48.1+8.9+75.1+2+0.1+126.5+0.8+36.4+6.5+68.6+1.9+11.7+18.6+90+2.2+13.7+46.9+77.6-0.1+37.1+4.9+16.9+68.6+0.1</f>
        <v>1524.6</v>
      </c>
      <c r="E24" s="1">
        <f>D24/D18*100</f>
        <v>0.5869119331830444</v>
      </c>
      <c r="F24" s="1">
        <f t="shared" si="3"/>
        <v>105.21013042578151</v>
      </c>
      <c r="G24" s="1">
        <f t="shared" si="0"/>
        <v>99.2836676217765</v>
      </c>
      <c r="H24" s="44">
        <f t="shared" si="2"/>
        <v>-75.5</v>
      </c>
      <c r="I24" s="44">
        <f t="shared" si="1"/>
        <v>11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13962.80000000006</v>
      </c>
      <c r="D25" s="43">
        <f>D18-D20-D21-D22-D23-D24</f>
        <v>13437.400000000032</v>
      </c>
      <c r="E25" s="1">
        <f>D25/D18*100</f>
        <v>5.172878401517683</v>
      </c>
      <c r="F25" s="1">
        <f t="shared" si="3"/>
        <v>98.8189439623476</v>
      </c>
      <c r="G25" s="1">
        <f t="shared" si="0"/>
        <v>96.23714441229535</v>
      </c>
      <c r="H25" s="44">
        <f t="shared" si="2"/>
        <v>160.59999999997308</v>
      </c>
      <c r="I25" s="44">
        <f t="shared" si="1"/>
        <v>525.4000000000269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50266.1+19.2-3069.6+1137.5+1480.3+40-40+150+753.5+5.8</f>
        <v>50742.8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+39+103.2+37.7+298.2+61.3+358.4+289.8+2395.4+1108.7+14.4</f>
        <v>49601.8</v>
      </c>
      <c r="E33" s="3">
        <f>D33/D150*100</f>
        <v>3.226555566165797</v>
      </c>
      <c r="F33" s="3">
        <f>D33/B33*100</f>
        <v>108.04679824953114</v>
      </c>
      <c r="G33" s="3">
        <f t="shared" si="0"/>
        <v>97.75140512545623</v>
      </c>
      <c r="H33" s="47">
        <f t="shared" si="2"/>
        <v>-3694.100000000006</v>
      </c>
      <c r="I33" s="47">
        <f t="shared" si="1"/>
        <v>1141</v>
      </c>
    </row>
    <row r="34" spans="1:9" ht="18">
      <c r="A34" s="23" t="s">
        <v>3</v>
      </c>
      <c r="B34" s="42">
        <f>32914+0.2</f>
        <v>32914.2</v>
      </c>
      <c r="C34" s="43">
        <f>35016.6+195.2+1137.5+6.5</f>
        <v>36355.799999999996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1335+1268.2+1354.9+1304.2+1357+1359.6+1365.6+1342.2+1381.4+3.9+1624.5+11.9+0.1+10+3950.5+2820.4+0.1+74+93.6+20+430.6+329.1+0.1+119.6+19.5+358.3+39+1137.3+0.1+58.6+10+1391+48.8+259.9+1234.6+4.8+1421.2+1707.9+0.3+279.3+1161.2+1481.7+0.1+1691.7+2292.8</f>
        <v>36154.59999999999</v>
      </c>
      <c r="E34" s="1">
        <f>D34/D33*100</f>
        <v>72.88969351918678</v>
      </c>
      <c r="F34" s="1">
        <f t="shared" si="3"/>
        <v>109.84499091577493</v>
      </c>
      <c r="G34" s="1">
        <f t="shared" si="0"/>
        <v>99.44658073814907</v>
      </c>
      <c r="H34" s="44">
        <f t="shared" si="2"/>
        <v>-3240.399999999994</v>
      </c>
      <c r="I34" s="44">
        <f t="shared" si="1"/>
        <v>201.20000000000437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f>3384.4-6.5</f>
        <v>3377.9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+11.4+2.7+0.1+125.6+63.1+17.2+124.7+441.5+1.5+3.1</f>
        <v>2515.4999999999986</v>
      </c>
      <c r="E36" s="1">
        <f>D36/D33*100</f>
        <v>5.07138853831917</v>
      </c>
      <c r="F36" s="1">
        <f t="shared" si="3"/>
        <v>90.82538994800689</v>
      </c>
      <c r="G36" s="1">
        <f t="shared" si="0"/>
        <v>74.46934485923202</v>
      </c>
      <c r="H36" s="44">
        <f t="shared" si="2"/>
        <v>254.10000000000127</v>
      </c>
      <c r="I36" s="44">
        <f t="shared" si="1"/>
        <v>862.4000000000015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11.2+19.5+15.2+5+5.7-0.1+1.9+5.1+7+0.3+7.7+25.8+82+15.4+14.3+13.2+14.4+42.6+0.1+37.6+3+2.6+0.8+1.6+3.9+98.6+0.5+15.5+1.7+3.3+166.5+5.9+37.9+118.4+6.4+2.7+15.3+30.5+7.5+1.2+1.8+21.8+0.1+8+2+23.4+3.2+102.6+44.3+12.9+6.3</f>
        <v>1074.1000000000001</v>
      </c>
      <c r="E37" s="17">
        <f>D37/D33*100</f>
        <v>2.165445608828712</v>
      </c>
      <c r="F37" s="17">
        <f t="shared" si="3"/>
        <v>111.27110742774269</v>
      </c>
      <c r="G37" s="17">
        <f t="shared" si="0"/>
        <v>96.80064888248019</v>
      </c>
      <c r="H37" s="53">
        <f t="shared" si="2"/>
        <v>-108.80000000000018</v>
      </c>
      <c r="I37" s="53">
        <f t="shared" si="1"/>
        <v>35.49999999999977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0.12136656331020244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9838.700000000008</v>
      </c>
      <c r="D39" s="42">
        <f>D33-D34-D36-D37-D35-D38</f>
        <v>9797.400000000012</v>
      </c>
      <c r="E39" s="1">
        <f>D39/D33*100</f>
        <v>19.752105770355133</v>
      </c>
      <c r="F39" s="1">
        <f t="shared" si="3"/>
        <v>106.45992024253239</v>
      </c>
      <c r="G39" s="1">
        <f t="shared" si="0"/>
        <v>99.58022909530735</v>
      </c>
      <c r="H39" s="44">
        <f>B39-D39</f>
        <v>-594.5000000000127</v>
      </c>
      <c r="I39" s="44">
        <f t="shared" si="1"/>
        <v>41.299999999995634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+52.1+69.6+11+1.1+79.8+23.8-1.1</f>
        <v>1380.1</v>
      </c>
      <c r="E43" s="3">
        <f>D43/D150*100</f>
        <v>0.08977434965798452</v>
      </c>
      <c r="F43" s="3">
        <f>D43/B43*100</f>
        <v>104.7752808988764</v>
      </c>
      <c r="G43" s="3">
        <f t="shared" si="0"/>
        <v>93.15558555518055</v>
      </c>
      <c r="H43" s="47">
        <f t="shared" si="2"/>
        <v>-62.899999999999864</v>
      </c>
      <c r="I43" s="47">
        <f t="shared" si="1"/>
        <v>101.40000000000009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+21.7+39.5+410.1+97.4</f>
        <v>7736.899999999998</v>
      </c>
      <c r="E45" s="3">
        <f>D45/D150*100</f>
        <v>0.5032788681029348</v>
      </c>
      <c r="F45" s="3">
        <f>D45/B45*100</f>
        <v>110.11029673379346</v>
      </c>
      <c r="G45" s="3">
        <f aca="true" t="shared" si="4" ref="G45:G76">D45/C45*100</f>
        <v>99.35789595346026</v>
      </c>
      <c r="H45" s="47">
        <f>B45-D45</f>
        <v>-710.3999999999978</v>
      </c>
      <c r="I45" s="47">
        <f aca="true" t="shared" si="5" ref="I45:I77">C45-D45</f>
        <v>50.00000000000273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224.1+258.6+235.3+288.8+241.4+328.6+224.6+306.6+239.4+298.3+269.8+13.5+346.9+45.8+263.2+291.7-0.1+38.6+180.3+343.4+215.2+305.6+213.9+383.3+0.1+215+341.3+258.8+380.7</f>
        <v>6752.700000000001</v>
      </c>
      <c r="E46" s="1">
        <f>D46/D45*100</f>
        <v>87.27914280913548</v>
      </c>
      <c r="F46" s="1">
        <f aca="true" t="shared" si="6" ref="F46:F74">D46/B46*100</f>
        <v>109.31474916225537</v>
      </c>
      <c r="G46" s="1">
        <f t="shared" si="4"/>
        <v>99.9866737739872</v>
      </c>
      <c r="H46" s="44">
        <f aca="true" t="shared" si="7" ref="H46:H74">B46-D46</f>
        <v>-575.4000000000005</v>
      </c>
      <c r="I46" s="44">
        <f t="shared" si="5"/>
        <v>0.8999999999996362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0.016802595354728642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0.2+2.1+0.1+6.5+6.7-0.1+7+4.6+1.6+2+4.6+6.4-0.1+6.3+6.5+1.9+4</f>
        <v>60.3</v>
      </c>
      <c r="E48" s="1">
        <f>D48/D45*100</f>
        <v>0.7793819229924132</v>
      </c>
      <c r="F48" s="1">
        <f t="shared" si="6"/>
        <v>106.91489361702126</v>
      </c>
      <c r="G48" s="1">
        <f t="shared" si="4"/>
        <v>85.28995756718528</v>
      </c>
      <c r="H48" s="44">
        <f t="shared" si="7"/>
        <v>-3.8999999999999986</v>
      </c>
      <c r="I48" s="44">
        <f t="shared" si="5"/>
        <v>10.400000000000006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2.2+2.5+0.8+112.4+2.2+0.1+69.1+4.4-0.1+35.2+27.4+4.8+1+22.3+2.5+1.6+0.6+4.2-0.1+0.5+5.1+0.3+0.5+1.6+0.3+1.5+1.7+0.6+5.1+18.9+9.9+66.2+30.6+37.2+10.4+97.4</f>
        <v>580.9000000000001</v>
      </c>
      <c r="E49" s="1">
        <f>D49/D45*100</f>
        <v>7.508175108893746</v>
      </c>
      <c r="F49" s="1">
        <f t="shared" si="6"/>
        <v>123.56945330780687</v>
      </c>
      <c r="G49" s="1">
        <f t="shared" si="4"/>
        <v>95.38587848932679</v>
      </c>
      <c r="H49" s="44">
        <f t="shared" si="7"/>
        <v>-110.80000000000007</v>
      </c>
      <c r="I49" s="44">
        <f t="shared" si="5"/>
        <v>28.09999999999991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341.699999999997</v>
      </c>
      <c r="E50" s="1">
        <f>D50/D45*100</f>
        <v>4.416497563623635</v>
      </c>
      <c r="F50" s="1">
        <f t="shared" si="6"/>
        <v>106.31611698817585</v>
      </c>
      <c r="G50" s="1">
        <f t="shared" si="4"/>
        <v>96.99120068123668</v>
      </c>
      <c r="H50" s="44">
        <f t="shared" si="7"/>
        <v>-20.29999999999717</v>
      </c>
      <c r="I50" s="44">
        <f t="shared" si="5"/>
        <v>10.600000000003206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+400+39.5+56.5+249.1+79.7+22.6+161.1+1058.2+116.4+7.1+0.1</f>
        <v>16529.19999999999</v>
      </c>
      <c r="E51" s="3">
        <f>D51/D150*100</f>
        <v>1.0752106226844118</v>
      </c>
      <c r="F51" s="3">
        <f>D51/B51*100</f>
        <v>105.40640504036622</v>
      </c>
      <c r="G51" s="3">
        <f t="shared" si="4"/>
        <v>95.88203560510694</v>
      </c>
      <c r="H51" s="47">
        <f>B51-D51</f>
        <v>-847.7999999999902</v>
      </c>
      <c r="I51" s="47">
        <f t="shared" si="5"/>
        <v>709.9000000000087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8+294.9+437.7+298.5+423.7+297.9+451.2+294.5+446+301+554.2+412+820.4+487.4+393.4+0.1+169.4+354.3-0.1+300.5+8.5+507.2+314.4+656.2+356+3.3+1.1+497.6+0.1+395.8+749.4+0.1</f>
        <v>10234.699999999997</v>
      </c>
      <c r="E52" s="1">
        <f>D52/D51*100</f>
        <v>61.9189071461414</v>
      </c>
      <c r="F52" s="1">
        <f t="shared" si="6"/>
        <v>109.86388715944952</v>
      </c>
      <c r="G52" s="1">
        <f t="shared" si="4"/>
        <v>99.08991451005448</v>
      </c>
      <c r="H52" s="44">
        <f t="shared" si="7"/>
        <v>-918.8999999999978</v>
      </c>
      <c r="I52" s="44">
        <f t="shared" si="5"/>
        <v>94.00000000000364</v>
      </c>
    </row>
    <row r="53" spans="1:9" ht="18">
      <c r="A53" s="23" t="s">
        <v>2</v>
      </c>
      <c r="B53" s="42">
        <v>9</v>
      </c>
      <c r="C53" s="43">
        <v>12</v>
      </c>
      <c r="D53" s="44">
        <f>1.4+1.5+2.8+2.9+2.7</f>
        <v>11.3</v>
      </c>
      <c r="E53" s="1">
        <f>D53/D51*100</f>
        <v>0.06836386515983839</v>
      </c>
      <c r="F53" s="1">
        <f>D53/B53*100</f>
        <v>125.55555555555556</v>
      </c>
      <c r="G53" s="1">
        <f t="shared" si="4"/>
        <v>94.16666666666667</v>
      </c>
      <c r="H53" s="44">
        <f t="shared" si="7"/>
        <v>-2.3000000000000007</v>
      </c>
      <c r="I53" s="44">
        <f t="shared" si="5"/>
        <v>0.6999999999999993</v>
      </c>
    </row>
    <row r="54" spans="1:9" ht="18">
      <c r="A54" s="23" t="s">
        <v>1</v>
      </c>
      <c r="B54" s="42">
        <v>270.4</v>
      </c>
      <c r="C54" s="43">
        <f>287+2.6</f>
        <v>289.6</v>
      </c>
      <c r="D54" s="44">
        <f>1.3+0.7+2.1+1+1.3+7.6+7.5+6.3+0.4+13+20.7+0.5+5.3+9.4+10+8.9+5.1+7.2+1-0.1+17.9+7.1+3.8+1.6+1.9+6.6+0.6+5.8+1.3+5.3+15.2+5.8+4.4+8.4+0.3+15+7.8+1.8+1.7+2.6+1.3+2.8+0.1+10.4+3.3+1.2+6.2+5.3+9.3+10.3+1.6+9.5+3.1</f>
        <v>288.50000000000017</v>
      </c>
      <c r="E54" s="1">
        <f>D54/D51*100</f>
        <v>1.7453960264259636</v>
      </c>
      <c r="F54" s="1">
        <f t="shared" si="6"/>
        <v>106.69378698224858</v>
      </c>
      <c r="G54" s="1">
        <f t="shared" si="4"/>
        <v>99.6201657458564</v>
      </c>
      <c r="H54" s="44">
        <f t="shared" si="7"/>
        <v>-18.100000000000193</v>
      </c>
      <c r="I54" s="44">
        <f t="shared" si="5"/>
        <v>1.0999999999998522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+53.2+0.8+3.6+102.7+14.8+0.2+3.1+14.7+44+1.1</f>
        <v>753.0000000000002</v>
      </c>
      <c r="E55" s="1">
        <f>D55/D51*100</f>
        <v>4.555574377465339</v>
      </c>
      <c r="F55" s="1">
        <f t="shared" si="6"/>
        <v>94.9918001766116</v>
      </c>
      <c r="G55" s="1">
        <f t="shared" si="4"/>
        <v>80.69874611510023</v>
      </c>
      <c r="H55" s="44">
        <f t="shared" si="7"/>
        <v>39.69999999999982</v>
      </c>
      <c r="I55" s="44">
        <f t="shared" si="5"/>
        <v>180.0999999999998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40+40+40+40+40+40+40</f>
        <v>280</v>
      </c>
      <c r="E56" s="1">
        <f>D56/D51*100</f>
        <v>1.693971880066792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5395.699999999997</v>
      </c>
      <c r="D57" s="43">
        <f>D51-D52-D55-D54-D53-D56</f>
        <v>4961.6999999999925</v>
      </c>
      <c r="E57" s="1">
        <f>D57/D51*100</f>
        <v>30.017786704740672</v>
      </c>
      <c r="F57" s="1">
        <f t="shared" si="6"/>
        <v>98.96678966789652</v>
      </c>
      <c r="G57" s="1">
        <f t="shared" si="4"/>
        <v>91.95655799988872</v>
      </c>
      <c r="H57" s="44">
        <f>B57-D57</f>
        <v>51.80000000000837</v>
      </c>
      <c r="I57" s="44">
        <f>C57-D57</f>
        <v>434.00000000000455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5881.8+134.4+115.2-20-80-327.3-58</f>
        <v>5646.099999999999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+77.8+7.3+1.2+122.6+149.4+8.2</f>
        <v>5399.299999999998</v>
      </c>
      <c r="E59" s="3">
        <f>D59/D150*100</f>
        <v>0.3512199450100396</v>
      </c>
      <c r="F59" s="3">
        <f>D59/B59*100</f>
        <v>99.36508520740547</v>
      </c>
      <c r="G59" s="3">
        <f t="shared" si="4"/>
        <v>95.6288411469864</v>
      </c>
      <c r="H59" s="47">
        <f>B59-D59</f>
        <v>34.50000000000182</v>
      </c>
      <c r="I59" s="47">
        <f t="shared" si="5"/>
        <v>246.8000000000011</v>
      </c>
    </row>
    <row r="60" spans="1:9" ht="18">
      <c r="A60" s="23" t="s">
        <v>3</v>
      </c>
      <c r="B60" s="42">
        <v>1510.3</v>
      </c>
      <c r="C60" s="43">
        <f>1508.2+134.4+22.7</f>
        <v>1665.3000000000002</v>
      </c>
      <c r="D60" s="44">
        <f>43.5+72.8+47.2+62.5+0.1+35.3+86.8+44.1+125.7+41.4+92.3+60.6+92.7+66.3+68.7-0.1+2+54.7+84.1+36.1+101.8+41.9+86.5+41.3+95.1+46.6+1.2+133.5</f>
        <v>1664.6999999999998</v>
      </c>
      <c r="E60" s="1">
        <f>D60/D59*100</f>
        <v>30.831774489285653</v>
      </c>
      <c r="F60" s="1">
        <f t="shared" si="6"/>
        <v>110.22313447659404</v>
      </c>
      <c r="G60" s="1">
        <f t="shared" si="4"/>
        <v>99.9639704557737</v>
      </c>
      <c r="H60" s="44">
        <f t="shared" si="7"/>
        <v>-154.39999999999986</v>
      </c>
      <c r="I60" s="44">
        <f t="shared" si="5"/>
        <v>0.6000000000003638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5.77297057025911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f>627.5-80.7</f>
        <v>546.8</v>
      </c>
      <c r="D62" s="44">
        <f>4.7+45.7+4.9+40.9+19.8+3.9+46.3+9+12.6+0.9+3+0.3+2.8+0.3+0.1+2.2+0.3+2.2+0.3+3.3+0.5+5.5+0.2-1+0.5+20.2+3.9+5.7+52.4+7.2+80.4+0.6+8.2</f>
        <v>387.8</v>
      </c>
      <c r="E62" s="1">
        <f>D62/D59*100</f>
        <v>7.182412534958238</v>
      </c>
      <c r="F62" s="1">
        <f t="shared" si="6"/>
        <v>72.82629107981221</v>
      </c>
      <c r="G62" s="1">
        <f t="shared" si="4"/>
        <v>70.92172640819314</v>
      </c>
      <c r="H62" s="44">
        <f t="shared" si="7"/>
        <v>144.7</v>
      </c>
      <c r="I62" s="44">
        <f t="shared" si="5"/>
        <v>158.99999999999994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48.48406274887488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417.29999999999814</v>
      </c>
      <c r="E64" s="1">
        <f>D64/D59*100</f>
        <v>7.728779656622123</v>
      </c>
      <c r="F64" s="1">
        <f t="shared" si="6"/>
        <v>93.7542125365083</v>
      </c>
      <c r="G64" s="1">
        <f t="shared" si="4"/>
        <v>85.49477566072494</v>
      </c>
      <c r="H64" s="44">
        <f t="shared" si="7"/>
        <v>27.80000000000149</v>
      </c>
      <c r="I64" s="44">
        <f t="shared" si="5"/>
        <v>70.80000000000149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278.3</v>
      </c>
      <c r="D69" s="47">
        <f>SUM(D70:D71)</f>
        <v>179.5</v>
      </c>
      <c r="E69" s="35">
        <f>D69/D150*100</f>
        <v>0.011676324732706488</v>
      </c>
      <c r="F69" s="3">
        <f>D69/B69*100</f>
        <v>71.37176938369781</v>
      </c>
      <c r="G69" s="3">
        <f t="shared" si="4"/>
        <v>64.49874236435501</v>
      </c>
      <c r="H69" s="47">
        <f>B69-D69</f>
        <v>72</v>
      </c>
      <c r="I69" s="47">
        <f t="shared" si="5"/>
        <v>98.80000000000001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149.8-9-18.3-0.4-5.8-9</f>
        <v>107.30000000000001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8.946877912395152</v>
      </c>
      <c r="H71" s="44">
        <f t="shared" si="7"/>
        <v>71</v>
      </c>
      <c r="I71" s="44">
        <f t="shared" si="5"/>
        <v>97.70000000000002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44075.1+103.3+46.5+25+15.6+5.7+164.2+1847.8+521.6+2.8+15.8+61.2+46.7+110.4+15+130.8+28.4+129.4+817.1+784.9+173.2+280.6+8.2+18.5+36.5+8.8+35.3+16+2745.3+1166.5+18.3+110.5+188.1+402.8+2029.1+613.1+44.9+113+120.8+17.4+70.2+140.7+154.1+3472.4+1475.8+337.9+10.3</f>
        <v>62755.60000000001</v>
      </c>
      <c r="E90" s="3">
        <f>D90/D150*100</f>
        <v>4.082199244545044</v>
      </c>
      <c r="F90" s="3">
        <f aca="true" t="shared" si="10" ref="F90:F96">D90/B90*100</f>
        <v>109.78840283062607</v>
      </c>
      <c r="G90" s="3">
        <f t="shared" si="8"/>
        <v>99.33691600250101</v>
      </c>
      <c r="H90" s="47">
        <f aca="true" t="shared" si="11" ref="H90:H96">B90-D90</f>
        <v>-5595.100000000013</v>
      </c>
      <c r="I90" s="47">
        <f t="shared" si="9"/>
        <v>418.90000000000146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+13.3+3210.4+1204.1+1.8</f>
        <v>52919.799999999996</v>
      </c>
      <c r="E91" s="1">
        <f>D91/D90*100</f>
        <v>84.32681704899639</v>
      </c>
      <c r="F91" s="1">
        <f t="shared" si="10"/>
        <v>111.05775990698983</v>
      </c>
      <c r="G91" s="1">
        <f t="shared" si="8"/>
        <v>99.92843344782723</v>
      </c>
      <c r="H91" s="44">
        <f t="shared" si="11"/>
        <v>-5269.0999999999985</v>
      </c>
      <c r="I91" s="44">
        <f t="shared" si="9"/>
        <v>37.900000000001455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+3.4+2.2+3.9+1.9+0.9+262.4+34.6+2.1</f>
        <v>2010.3000000000002</v>
      </c>
      <c r="E92" s="1">
        <f>D92/D90*100</f>
        <v>3.2033794593629885</v>
      </c>
      <c r="F92" s="1">
        <f t="shared" si="10"/>
        <v>109.85245901639344</v>
      </c>
      <c r="G92" s="1">
        <f t="shared" si="8"/>
        <v>99.45087563075097</v>
      </c>
      <c r="H92" s="44">
        <f t="shared" si="11"/>
        <v>-180.30000000000018</v>
      </c>
      <c r="I92" s="44">
        <f t="shared" si="9"/>
        <v>11.099999999999909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7825.500000000017</v>
      </c>
      <c r="E94" s="1">
        <f>D94/D90*100</f>
        <v>12.469803491640612</v>
      </c>
      <c r="F94" s="1">
        <f t="shared" si="10"/>
        <v>101.89718482252161</v>
      </c>
      <c r="G94" s="1">
        <f>D94/C94*100</f>
        <v>95.48649242257852</v>
      </c>
      <c r="H94" s="44">
        <f t="shared" si="11"/>
        <v>-145.70000000001437</v>
      </c>
      <c r="I94" s="44">
        <f>C94-D94</f>
        <v>369.90000000000055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63500.4+11490.6+4535.2-1.1-1111.2+1589.3-1380+1170.8+341.6-41.2-0.1+1000-1232</f>
        <v>79862.3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+21.3+205.9+890.5+457.2+342.9+114.2+24.1+1564.3+261.9-0.1</f>
        <v>78650.29999999999</v>
      </c>
      <c r="E95" s="107">
        <f>D95/D150*100</f>
        <v>5.1161361733971304</v>
      </c>
      <c r="F95" s="110">
        <f t="shared" si="10"/>
        <v>106.94246340650896</v>
      </c>
      <c r="G95" s="106">
        <f>D95/C95*100</f>
        <v>98.48238781001798</v>
      </c>
      <c r="H95" s="112">
        <f t="shared" si="11"/>
        <v>-5105.799999999988</v>
      </c>
      <c r="I95" s="122">
        <f>C95-D95</f>
        <v>1212.0000000000146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4529.8+517.7+29.4+13.1+5+72.5+64.2-0.1+1.6+4.9+643.2+21+0.1+73.5+722.1+1.6+262.3+75+47.8+840.1-0.1</f>
        <v>7924.700000000001</v>
      </c>
      <c r="E96" s="117">
        <f>D96/D95*100</f>
        <v>10.0758674792086</v>
      </c>
      <c r="F96" s="118">
        <f t="shared" si="10"/>
        <v>109.09403780234304</v>
      </c>
      <c r="G96" s="119">
        <f>D96/C96*100</f>
        <v>95.72974801285304</v>
      </c>
      <c r="H96" s="123">
        <f t="shared" si="11"/>
        <v>-660.6000000000004</v>
      </c>
      <c r="I96" s="124">
        <f>C96-D96</f>
        <v>353.5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10703.3-154-3.5-134.3+83.4+37+0.1+6-1288.7+5.8-98.1</f>
        <v>9156.999999999998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+9.7+53.6+51.5+307.3+249+35.3+277.2+84.6+2.8-2.8</f>
        <v>8367.6</v>
      </c>
      <c r="E102" s="19">
        <f>D102/D150*100</f>
        <v>0.5443053751164056</v>
      </c>
      <c r="F102" s="19">
        <f>D102/B102*100</f>
        <v>101.1214772562479</v>
      </c>
      <c r="G102" s="19">
        <f aca="true" t="shared" si="12" ref="G102:G148">D102/C102*100</f>
        <v>91.37927268756145</v>
      </c>
      <c r="H102" s="79">
        <f aca="true" t="shared" si="13" ref="H102:H107">B102-D102</f>
        <v>-92.80000000000109</v>
      </c>
      <c r="I102" s="79">
        <f aca="true" t="shared" si="14" ref="I102:I148">C102-D102</f>
        <v>789.3999999999978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15.1+18.9-0.1+18.6+22.1+18.4+16.3+23.1+27.9+19.9-0.1</f>
        <v>180.10000000000002</v>
      </c>
      <c r="E103" s="83">
        <f>D103/D102*100</f>
        <v>2.1523495386968787</v>
      </c>
      <c r="F103" s="1">
        <f>D103/B103*100</f>
        <v>115.67116249197176</v>
      </c>
      <c r="G103" s="83">
        <f>D103/C103*100</f>
        <v>96.00213219616207</v>
      </c>
      <c r="H103" s="87">
        <f t="shared" si="13"/>
        <v>-24.400000000000034</v>
      </c>
      <c r="I103" s="87">
        <f t="shared" si="14"/>
        <v>7.499999999999972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8863.3-154-3.5-134.3+25.3+6+39.1-1049+11.4+5.8-98.1</f>
        <v>7511.999999999999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+53.6+252.8+201.7+31.4+251.1+47.1+2.8</f>
        <v>6896.000000000003</v>
      </c>
      <c r="E104" s="1">
        <f>D104/D102*100</f>
        <v>82.41311726181942</v>
      </c>
      <c r="F104" s="1">
        <f aca="true" t="shared" si="15" ref="F104:F148">D104/B104*100</f>
        <v>102.39049740163328</v>
      </c>
      <c r="G104" s="1">
        <f t="shared" si="12"/>
        <v>91.7997870074548</v>
      </c>
      <c r="H104" s="44">
        <f t="shared" si="13"/>
        <v>-161.00000000000182</v>
      </c>
      <c r="I104" s="44">
        <f t="shared" si="14"/>
        <v>615.9999999999964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1291.4999999999973</v>
      </c>
      <c r="E106" s="84">
        <f>D106/D102*100</f>
        <v>15.434533199483692</v>
      </c>
      <c r="F106" s="84">
        <f t="shared" si="15"/>
        <v>93.30973195578345</v>
      </c>
      <c r="G106" s="84">
        <f t="shared" si="12"/>
        <v>88.61671469740622</v>
      </c>
      <c r="H106" s="124">
        <f>B106-D106</f>
        <v>92.60000000000127</v>
      </c>
      <c r="I106" s="124">
        <f t="shared" si="14"/>
        <v>165.90000000000146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614524.3999999999</v>
      </c>
      <c r="D107" s="81">
        <f>SUM(D108:D147)-D115-D119+D148-D139-D140-D109-D112-D122-D123-D137-D131-D129</f>
        <v>609616.7</v>
      </c>
      <c r="E107" s="82">
        <f>D107/D150*100</f>
        <v>39.65505599822234</v>
      </c>
      <c r="F107" s="82">
        <f>D107/B107*100</f>
        <v>109.96787460253634</v>
      </c>
      <c r="G107" s="82">
        <f t="shared" si="12"/>
        <v>99.20138240239119</v>
      </c>
      <c r="H107" s="81">
        <f t="shared" si="13"/>
        <v>-55257.799999999814</v>
      </c>
      <c r="I107" s="81">
        <f t="shared" si="14"/>
        <v>4907.699999999953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+1.1+186.1+7.1+145.7-88.1</f>
        <v>1518.4999999999993</v>
      </c>
      <c r="E108" s="6">
        <f>D108/D107*100</f>
        <v>0.2490909451791592</v>
      </c>
      <c r="F108" s="6">
        <f t="shared" si="15"/>
        <v>99.8947437668574</v>
      </c>
      <c r="G108" s="6">
        <f t="shared" si="12"/>
        <v>87.96779052253501</v>
      </c>
      <c r="H108" s="61">
        <f aca="true" t="shared" si="16" ref="H108:H148">B108-D108</f>
        <v>1.6000000000005912</v>
      </c>
      <c r="I108" s="61">
        <f t="shared" si="14"/>
        <v>207.7000000000005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142.7+0.9+78.6+37.4+20.9+42.5+24.8+0.6+32.7+0.1+16.7+37.6+29.1+37.9+0.6+124.7+154.4+1.8</f>
        <v>784</v>
      </c>
      <c r="E109" s="1">
        <f>D109/D108*100</f>
        <v>51.62989792558448</v>
      </c>
      <c r="F109" s="1">
        <f t="shared" si="15"/>
        <v>106.37720488466758</v>
      </c>
      <c r="G109" s="1">
        <f t="shared" si="12"/>
        <v>91.53531815528314</v>
      </c>
      <c r="H109" s="44">
        <f t="shared" si="16"/>
        <v>-47</v>
      </c>
      <c r="I109" s="44">
        <f t="shared" si="14"/>
        <v>72.5</v>
      </c>
    </row>
    <row r="110" spans="1:9" ht="34.5" customHeight="1">
      <c r="A110" s="16" t="s">
        <v>84</v>
      </c>
      <c r="B110" s="73">
        <f>745.5+88.7</f>
        <v>834.2</v>
      </c>
      <c r="C110" s="61">
        <f>778.3+88.7+154.3</f>
        <v>1021.3</v>
      </c>
      <c r="D110" s="72">
        <f>26.5+20.2+7.7+37.4+7.5+38.9-0.1+38.9+12.6+45.5+9.7+1.6+37.6-0.1+56.2+1.4+57.4+128+14.8+60.5+43.8+9.8-0.1+103.8+68.3+18.8+83.9-0.1</f>
        <v>930.3999999999995</v>
      </c>
      <c r="E110" s="6">
        <f>D110/D107*100</f>
        <v>0.15262049087566</v>
      </c>
      <c r="F110" s="6">
        <f>D110/B110*100</f>
        <v>111.53200671301839</v>
      </c>
      <c r="G110" s="6">
        <f t="shared" si="12"/>
        <v>91.09957896798194</v>
      </c>
      <c r="H110" s="61">
        <f t="shared" si="16"/>
        <v>-96.19999999999948</v>
      </c>
      <c r="I110" s="61">
        <f t="shared" si="14"/>
        <v>90.90000000000043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0.004675068776823207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5.8+4.7+0.7+0.7+1+13.8+3.2+2.2+0.2+3.3+10</f>
        <v>45.6</v>
      </c>
      <c r="E113" s="6">
        <f>D113/D107*100</f>
        <v>0.0074801100429171315</v>
      </c>
      <c r="F113" s="6">
        <f t="shared" si="15"/>
        <v>91.2</v>
      </c>
      <c r="G113" s="6">
        <f t="shared" si="12"/>
        <v>91.2</v>
      </c>
      <c r="H113" s="61">
        <f t="shared" si="16"/>
        <v>4.399999999999999</v>
      </c>
      <c r="I113" s="61">
        <f t="shared" si="14"/>
        <v>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+11.6+17.1+14.6+158.2+5.6+1.2+13.6</f>
        <v>1581.1999999999996</v>
      </c>
      <c r="E114" s="6">
        <f>D114/D107*100</f>
        <v>0.25937609648817034</v>
      </c>
      <c r="F114" s="6">
        <f t="shared" si="15"/>
        <v>104.3489738005675</v>
      </c>
      <c r="G114" s="6">
        <f t="shared" si="12"/>
        <v>91.61066048667436</v>
      </c>
      <c r="H114" s="61">
        <f t="shared" si="16"/>
        <v>-65.89999999999964</v>
      </c>
      <c r="I114" s="61">
        <f t="shared" si="14"/>
        <v>144.8000000000004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f>110+160</f>
        <v>270</v>
      </c>
      <c r="D117" s="72">
        <f>15+30.5+11.5+8+158.4</f>
        <v>223.4</v>
      </c>
      <c r="E117" s="6">
        <f>D117/D107*100</f>
        <v>0.0366459777102563</v>
      </c>
      <c r="F117" s="6">
        <f>D117/B117*100</f>
        <v>203.09090909090907</v>
      </c>
      <c r="G117" s="6">
        <f t="shared" si="12"/>
        <v>82.74074074074075</v>
      </c>
      <c r="H117" s="61">
        <f t="shared" si="16"/>
        <v>-113.4</v>
      </c>
      <c r="I117" s="61">
        <f t="shared" si="14"/>
        <v>46.599999999999994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17.1-0.3+0.8+0.3+21.4+4.2+0.3+17.6+4.2+0.8+0.3+16.8+0.3+2+2.2+17.7+1.1+4.1+17.7+0.8+4.3+0.3+1.6+0.3+4+0.8+1.7+3+17.7+1.1+2.9+17.7+1.2+1.1+2.7+1.4+17.7+2.9+1+0.8+1.2+18.9</f>
        <v>233.69999999999996</v>
      </c>
      <c r="E118" s="6">
        <f>D118/D107*100</f>
        <v>0.0383355639699503</v>
      </c>
      <c r="F118" s="6">
        <f t="shared" si="15"/>
        <v>110.86337760910814</v>
      </c>
      <c r="G118" s="6">
        <f t="shared" si="12"/>
        <v>99.87179487179485</v>
      </c>
      <c r="H118" s="61">
        <f t="shared" si="16"/>
        <v>-22.89999999999995</v>
      </c>
      <c r="I118" s="61">
        <f t="shared" si="14"/>
        <v>0.3000000000000398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17.1-0.3+16.8+16.8+16.8+17.7+17.7+17.7+17.7+17.7+18.9</f>
        <v>174.6</v>
      </c>
      <c r="E119" s="1">
        <f>D119/D118*100</f>
        <v>74.71116816431324</v>
      </c>
      <c r="F119" s="1">
        <f t="shared" si="15"/>
        <v>112.13872832369943</v>
      </c>
      <c r="G119" s="1">
        <f t="shared" si="12"/>
        <v>100</v>
      </c>
      <c r="H119" s="44">
        <f t="shared" si="16"/>
        <v>-18.900000000000006</v>
      </c>
      <c r="I119" s="44">
        <f t="shared" si="14"/>
        <v>0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136.8+10+57.4-0.1+22.6+0.1+215.8</f>
        <v>442.6</v>
      </c>
      <c r="E121" s="17">
        <f>D121/D107*100</f>
        <v>0.07260299791655972</v>
      </c>
      <c r="F121" s="6">
        <f t="shared" si="15"/>
        <v>108.93428501107559</v>
      </c>
      <c r="G121" s="6">
        <f t="shared" si="12"/>
        <v>91.01377750359859</v>
      </c>
      <c r="H121" s="61">
        <f t="shared" si="16"/>
        <v>-36.30000000000007</v>
      </c>
      <c r="I121" s="61">
        <f t="shared" si="14"/>
        <v>43.700000000000045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3776+7.6+1124+100+14.3+14.5+0.1+20.4+3015.8+9+1156.5+27+0.1+1146.6+5.2+681+29.9+16.3+480.3+117.6+5542.8+148.8+1446+310+974.1+0.1+1858.9+80.5+1043.3+1734.7+500+1536.4+966.2+1219.2</f>
        <v>29103.2</v>
      </c>
      <c r="E124" s="17">
        <f>D124/D107*100</f>
        <v>4.774016197390918</v>
      </c>
      <c r="F124" s="6">
        <f t="shared" si="15"/>
        <v>108.11838962177585</v>
      </c>
      <c r="G124" s="6">
        <f t="shared" si="12"/>
        <v>100</v>
      </c>
      <c r="H124" s="61">
        <f t="shared" si="16"/>
        <v>-2185.2999999999993</v>
      </c>
      <c r="I124" s="61">
        <f t="shared" si="14"/>
        <v>0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>
        <v>20</v>
      </c>
      <c r="E126" s="17">
        <f>D126/D107*100</f>
        <v>0.0032807500188233034</v>
      </c>
      <c r="F126" s="125">
        <f t="shared" si="15"/>
        <v>100</v>
      </c>
      <c r="G126" s="6">
        <f t="shared" si="12"/>
        <v>100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0.009022062551764085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983-50+50</f>
        <v>983</v>
      </c>
      <c r="D128" s="76">
        <f>2.8+14.4+2.8+8.8+3.7+4+2.8+5.8+9.6+4.2+2.7+0.2+2.9+76+0.5+2.6+4.7+5.9+2.9+2.9+16.5+2.9+3.4+118.6+34.2+37.5+8.6+108.7+17.3+1.3+0.8+2.1+6.6+20.9+3.2+20+18.2+19.5+156.3+83.8</f>
        <v>840.6000000000001</v>
      </c>
      <c r="E128" s="17">
        <f>D128/D107*100</f>
        <v>0.13788992329114347</v>
      </c>
      <c r="F128" s="6">
        <f t="shared" si="15"/>
        <v>97.71010112751368</v>
      </c>
      <c r="G128" s="6">
        <f t="shared" si="12"/>
        <v>85.51373346897255</v>
      </c>
      <c r="H128" s="61">
        <f t="shared" si="16"/>
        <v>19.699999999999818</v>
      </c>
      <c r="I128" s="61">
        <f t="shared" si="14"/>
        <v>142.39999999999986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851.8-335.4-20+20-50</f>
        <v>466.4</v>
      </c>
      <c r="D129" s="75">
        <f>2.8+2.8-0.1+2.8+2.7+2.9+70.7+4.7+2.9+2.9+2.9+2.9+108.7+2.9+0.1+3.2+156.2+37.3</f>
        <v>409.3</v>
      </c>
      <c r="E129" s="1">
        <f>D129/D128*100</f>
        <v>48.69141089697834</v>
      </c>
      <c r="F129" s="1">
        <f>D129/B129*100</f>
        <v>108.25178524199947</v>
      </c>
      <c r="G129" s="1">
        <f t="shared" si="12"/>
        <v>87.7572898799314</v>
      </c>
      <c r="H129" s="44">
        <f t="shared" si="16"/>
        <v>-31.19999999999999</v>
      </c>
      <c r="I129" s="44">
        <f t="shared" si="14"/>
        <v>57.099999999999966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>
        <f>110</f>
        <v>110</v>
      </c>
      <c r="E130" s="17">
        <f>D130/D107*100</f>
        <v>0.01804412510352817</v>
      </c>
      <c r="F130" s="125">
        <f t="shared" si="15"/>
        <v>110.00000000000001</v>
      </c>
      <c r="G130" s="6">
        <f t="shared" si="12"/>
        <v>55.00000000000001</v>
      </c>
      <c r="H130" s="61">
        <f t="shared" si="16"/>
        <v>-10</v>
      </c>
      <c r="I130" s="61">
        <f t="shared" si="14"/>
        <v>90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0.8+2.3+1.8+1+14.8+2.3+0.1+3.7+14.8+0.6+3.3</f>
        <v>45.5</v>
      </c>
      <c r="E132" s="17">
        <f>D132/D107*100</f>
        <v>0.0074637062928230155</v>
      </c>
      <c r="F132" s="6">
        <f t="shared" si="15"/>
        <v>72.45222929936305</v>
      </c>
      <c r="G132" s="6">
        <f t="shared" si="12"/>
        <v>70.98283931357255</v>
      </c>
      <c r="H132" s="61">
        <f t="shared" si="16"/>
        <v>17.299999999999997</v>
      </c>
      <c r="I132" s="61">
        <f>C132-D132</f>
        <v>18.599999999999994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0.8+5+0.9+2.6-0.1+0.6+0.1+0.6+1.7+4.6+0.7+1.9+14.2</f>
        <v>33.599999999999994</v>
      </c>
      <c r="E134" s="17">
        <f>D134/D107*100</f>
        <v>0.005511660031623149</v>
      </c>
      <c r="F134" s="6">
        <f t="shared" si="15"/>
        <v>167.99999999999997</v>
      </c>
      <c r="G134" s="6">
        <f t="shared" si="12"/>
        <v>33.599999999999994</v>
      </c>
      <c r="H134" s="61">
        <f t="shared" si="16"/>
        <v>-13.599999999999994</v>
      </c>
      <c r="I134" s="61">
        <f t="shared" si="14"/>
        <v>66.4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>
        <f>39.6</f>
        <v>39.6</v>
      </c>
      <c r="E135" s="17">
        <f>D135/D107*100</f>
        <v>0.006495885037270141</v>
      </c>
      <c r="F135" s="6">
        <f t="shared" si="15"/>
        <v>99</v>
      </c>
      <c r="G135" s="6">
        <f t="shared" si="12"/>
        <v>99</v>
      </c>
      <c r="H135" s="61">
        <f t="shared" si="16"/>
        <v>0.3999999999999986</v>
      </c>
      <c r="I135" s="61">
        <f t="shared" si="14"/>
        <v>0.3999999999999986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5.2+0.3+2.7+0.1+0.5+0.2+13.8+39.2+5+5.9+2+6.5+0.1+32.4+5+3.9+0.2+0.7+8.4+0.1+0.1+3+4.4+0.1+5.5+21.4+0.1+4.5+0.6+5.7+0.4+24.5+1.5+1.7+1.6+1.3+1.6+9.9+1.4+0.4+6.1+0.3+0.5+0.1+17.8+1.9+12.4+0.1+1.6+0.5+2+0.2+0.1+17.4+24.1</f>
        <v>307.00000000000006</v>
      </c>
      <c r="E136" s="17">
        <f>D136/D107*100</f>
        <v>0.050359512788937716</v>
      </c>
      <c r="F136" s="6">
        <f t="shared" si="15"/>
        <v>94.8995363214838</v>
      </c>
      <c r="G136" s="6">
        <f>D136/C136*100</f>
        <v>84.41022821006325</v>
      </c>
      <c r="H136" s="61">
        <f t="shared" si="16"/>
        <v>16.499999999999943</v>
      </c>
      <c r="I136" s="61">
        <f t="shared" si="14"/>
        <v>56.69999999999993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0.3+39.3+0.2+2+32.4+0.2-0.1+5.4+0.1+5.5+21.4+0.1+0.1+22.6+1.7+9.9+0.6+0.2+6.1+17.8+0.4+11+0.1+0.1+16.9+24.1+0.1</f>
        <v>218.49999999999994</v>
      </c>
      <c r="E137" s="103">
        <f>D137/D136*100</f>
        <v>71.17263843648205</v>
      </c>
      <c r="F137" s="1">
        <f t="shared" si="15"/>
        <v>90.21469859620146</v>
      </c>
      <c r="G137" s="1">
        <f>D137/C137*100</f>
        <v>80.00732332478943</v>
      </c>
      <c r="H137" s="44">
        <f t="shared" si="16"/>
        <v>23.700000000000074</v>
      </c>
      <c r="I137" s="44">
        <f t="shared" si="14"/>
        <v>54.60000000000008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26.5+42.3+30.1+3.6+8.6+42.3+0.1+5.7+31.9+5.2+42.5+11.7+55+45.4+28.3+17.8+9.6+33.4+0.9+26.8+46.9+38.1-0.1+30.6+29.1+43.2+28.9+29.5+0.1+43.5+140.8+0.1+38.4+46.8+37.3+6.7+42.3+4.9+48.5+0.1+16.1+25.2+0.5+54.1+13.8</f>
        <v>1233.0999999999997</v>
      </c>
      <c r="E138" s="17">
        <f>D138/D107*100</f>
        <v>0.20227464241055074</v>
      </c>
      <c r="F138" s="6">
        <f t="shared" si="15"/>
        <v>106.33839254915488</v>
      </c>
      <c r="G138" s="6">
        <f t="shared" si="12"/>
        <v>98.08304167992361</v>
      </c>
      <c r="H138" s="61">
        <f t="shared" si="16"/>
        <v>-73.49999999999977</v>
      </c>
      <c r="I138" s="61">
        <f t="shared" si="14"/>
        <v>24.100000000000364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26.5+39.8+30.1+42.1+0.1+31.9+40.5+11.2+38.1+30.1+28.3+17.4+33.4+8.9+24.2+37.9+28.8+43.2+29.4+43.5-0.1+36.5+38.4+39.2+36.7-0.1+33.6+39+4.1+25.2+47+0.1</f>
        <v>885.0000000000001</v>
      </c>
      <c r="E139" s="1">
        <f>D139/D138*100</f>
        <v>71.7703349282297</v>
      </c>
      <c r="F139" s="1">
        <f aca="true" t="shared" si="17" ref="F139:F147">D139/B139*100</f>
        <v>108.85608856088562</v>
      </c>
      <c r="G139" s="1">
        <f t="shared" si="12"/>
        <v>99.72954699121028</v>
      </c>
      <c r="H139" s="44">
        <f t="shared" si="16"/>
        <v>-72.00000000000011</v>
      </c>
      <c r="I139" s="44">
        <f t="shared" si="14"/>
        <v>2.3999999999999773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8.6+0.2+0.3+5.1+0.4+5.3+0.3+0.3+0.2+0.3+0.3+0.3+2.3+3.2+0.4+5.4-0.1</f>
        <v>32.8</v>
      </c>
      <c r="E140" s="1">
        <f>D140/D138*100</f>
        <v>2.6599626956451226</v>
      </c>
      <c r="F140" s="1">
        <f t="shared" si="17"/>
        <v>109.33333333333333</v>
      </c>
      <c r="G140" s="1">
        <f>D140/C140*100</f>
        <v>83.46055979643766</v>
      </c>
      <c r="H140" s="44">
        <f t="shared" si="16"/>
        <v>-2.799999999999997</v>
      </c>
      <c r="I140" s="44">
        <f t="shared" si="14"/>
        <v>6.5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0.08187111671973554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0.5282007530305518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16744+15000+2000-2607.4+8610.1+1327.3+3638+185.2+0.1+3320+6392.2</f>
        <v>54609.49999999999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+123.4+1092.2+1175.3+3371.8+540.3+1366.7</f>
        <v>51279</v>
      </c>
      <c r="E143" s="17">
        <f>D143/D107*100</f>
        <v>8.41167901076201</v>
      </c>
      <c r="F143" s="99">
        <f t="shared" si="17"/>
        <v>127.63717281135814</v>
      </c>
      <c r="G143" s="6">
        <f t="shared" si="12"/>
        <v>93.90124428899735</v>
      </c>
      <c r="H143" s="61">
        <f t="shared" si="16"/>
        <v>-11103.400000000001</v>
      </c>
      <c r="I143" s="61">
        <f t="shared" si="14"/>
        <v>3330.4999999999927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0.34953110700543477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0.09886540181724027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473452.9-2494.7-2700.6+1093.8-24.3-424.7+199.1-665.3+17706.6</f>
        <v>486142.8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+10+5048.3+12.5+28.3+6.1+7.8+22117.6</f>
        <v>486092</v>
      </c>
      <c r="E147" s="17">
        <f>D147/D107*100</f>
        <v>79.73731690749287</v>
      </c>
      <c r="F147" s="6">
        <f t="shared" si="17"/>
        <v>108.88894265102907</v>
      </c>
      <c r="G147" s="6">
        <f t="shared" si="12"/>
        <v>99.9895503954805</v>
      </c>
      <c r="H147" s="61">
        <f t="shared" si="16"/>
        <v>-39681.20000000007</v>
      </c>
      <c r="I147" s="61">
        <f t="shared" si="14"/>
        <v>50.79999999998836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805.6+805.6+805.6+805.6+805.6+805.6+805.6+805.6+805.6+805.6+805.6+805.6+805.6+805.6+805.6+805.6+805.6+805.6+805.6+805.6+805.6+805.6+805.6+805.6+805.6+805.6+805.6+805.6+805.6+805.6+805.6+805.6+805.6+805.6+805.6+805.6</f>
        <v>29001.599999999984</v>
      </c>
      <c r="E148" s="17">
        <f>D148/D107*100</f>
        <v>4.757349987295293</v>
      </c>
      <c r="F148" s="6">
        <f t="shared" si="15"/>
        <v>109.09090909090904</v>
      </c>
      <c r="G148" s="6">
        <f t="shared" si="12"/>
        <v>99.99999999999994</v>
      </c>
      <c r="H148" s="61">
        <f t="shared" si="16"/>
        <v>-2416.7999999999847</v>
      </c>
      <c r="I148" s="61">
        <f t="shared" si="14"/>
        <v>0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627249.2</v>
      </c>
      <c r="D149" s="53">
        <f>D43+D69+D72+D77+D79+D87+D102+D107+D100+D84+D98</f>
        <v>619543.8999999999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1566621.7</v>
      </c>
      <c r="D150" s="47">
        <f>D6+D18+D33+D43+D51+D59+D69+D72+D77+D79+D87+D90+D95+D102+D107+D100+D84+D98+D45</f>
        <v>1537298.7999999998</v>
      </c>
      <c r="E150" s="31">
        <v>100</v>
      </c>
      <c r="F150" s="3">
        <f>D150/B150*100</f>
        <v>108.49926895446227</v>
      </c>
      <c r="G150" s="3">
        <f aca="true" t="shared" si="18" ref="G150:G156">D150/C150*100</f>
        <v>98.12827180933341</v>
      </c>
      <c r="H150" s="47">
        <f aca="true" t="shared" si="19" ref="H150:H156">B150-D150</f>
        <v>-120423.99999999953</v>
      </c>
      <c r="I150" s="47">
        <f aca="true" t="shared" si="20" ref="I150:I156">C150-D150</f>
        <v>29322.90000000014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615742.3999999998</v>
      </c>
      <c r="D151" s="60">
        <f>D8+D20+D34+D52+D60+D91+D115+D119+D46+D139+D131+D103</f>
        <v>612201.1999999998</v>
      </c>
      <c r="E151" s="6">
        <f>D151/D150*100</f>
        <v>39.823175559624445</v>
      </c>
      <c r="F151" s="6">
        <f aca="true" t="shared" si="21" ref="F151:F156">D151/B151*100</f>
        <v>109.5889027938313</v>
      </c>
      <c r="G151" s="6">
        <f t="shared" si="18"/>
        <v>99.42488936932068</v>
      </c>
      <c r="H151" s="61">
        <f t="shared" si="19"/>
        <v>-53566.89999999991</v>
      </c>
      <c r="I151" s="72">
        <f t="shared" si="20"/>
        <v>3541.1999999999534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121409.8</v>
      </c>
      <c r="D152" s="61">
        <f>D11+D23+D36+D55+D62+D92+D49+D140+D109+D112+D96+D137</f>
        <v>107505.9</v>
      </c>
      <c r="E152" s="6">
        <f>D152/D150*100</f>
        <v>6.9931687971134835</v>
      </c>
      <c r="F152" s="6">
        <f t="shared" si="21"/>
        <v>103.64262129136436</v>
      </c>
      <c r="G152" s="6">
        <f t="shared" si="18"/>
        <v>88.54795906096543</v>
      </c>
      <c r="H152" s="61">
        <f t="shared" si="19"/>
        <v>-3778.3999999999796</v>
      </c>
      <c r="I152" s="72">
        <f t="shared" si="20"/>
        <v>13903.900000000009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34746.2</v>
      </c>
      <c r="D153" s="60">
        <f>D22+D10+D54+D48+D61+D35+D123</f>
        <v>34300.20000000001</v>
      </c>
      <c r="E153" s="6">
        <f>D153/D150*100</f>
        <v>2.2311992958037834</v>
      </c>
      <c r="F153" s="6">
        <f t="shared" si="21"/>
        <v>102.12009610546595</v>
      </c>
      <c r="G153" s="6">
        <f t="shared" si="18"/>
        <v>98.71640639839757</v>
      </c>
      <c r="H153" s="61">
        <f t="shared" si="19"/>
        <v>-712.1000000000058</v>
      </c>
      <c r="I153" s="72">
        <f t="shared" si="20"/>
        <v>445.99999999998545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25236.699999999997</v>
      </c>
      <c r="D154" s="60">
        <f>D12+D24+D104+D63+D38+D93+D129+D56</f>
        <v>24474.300000000003</v>
      </c>
      <c r="E154" s="6">
        <f>D154/D150*100</f>
        <v>1.59203272649403</v>
      </c>
      <c r="F154" s="6">
        <f t="shared" si="21"/>
        <v>104.55885368604534</v>
      </c>
      <c r="G154" s="6">
        <f t="shared" si="18"/>
        <v>96.97900280147566</v>
      </c>
      <c r="H154" s="61">
        <f t="shared" si="19"/>
        <v>-1067.1000000000022</v>
      </c>
      <c r="I154" s="72">
        <f t="shared" si="20"/>
        <v>762.3999999999942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22505.5</v>
      </c>
      <c r="D155" s="60">
        <f>D9+D21+D47+D53+D122</f>
        <v>21937.199999999993</v>
      </c>
      <c r="E155" s="6">
        <f>D155/D150*100</f>
        <v>1.4269964954113017</v>
      </c>
      <c r="F155" s="6">
        <f t="shared" si="21"/>
        <v>107.53529411764701</v>
      </c>
      <c r="G155" s="6">
        <f t="shared" si="18"/>
        <v>97.47483948368173</v>
      </c>
      <c r="H155" s="61">
        <f t="shared" si="19"/>
        <v>-1537.1999999999935</v>
      </c>
      <c r="I155" s="72">
        <f t="shared" si="20"/>
        <v>568.3000000000065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746981.1000000002</v>
      </c>
      <c r="D156" s="78">
        <f>D150-D151-D152-D153-D154-D155</f>
        <v>736880</v>
      </c>
      <c r="E156" s="36">
        <f>D156/D150*100</f>
        <v>47.93342712555296</v>
      </c>
      <c r="F156" s="36">
        <f t="shared" si="21"/>
        <v>108.82598402020793</v>
      </c>
      <c r="G156" s="36">
        <f t="shared" si="18"/>
        <v>98.6477435640607</v>
      </c>
      <c r="H156" s="127">
        <f t="shared" si="19"/>
        <v>-59762.29999999958</v>
      </c>
      <c r="I156" s="127">
        <f t="shared" si="20"/>
        <v>10101.10000000021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1566621.7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1537298.7999999998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1566621.7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1537298.7999999998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2016-12-22T13:58:13Z</cp:lastPrinted>
  <dcterms:created xsi:type="dcterms:W3CDTF">2000-06-20T04:48:00Z</dcterms:created>
  <dcterms:modified xsi:type="dcterms:W3CDTF">2017-01-03T08:37:38Z</dcterms:modified>
  <cp:category/>
  <cp:version/>
  <cp:contentType/>
  <cp:contentStatus/>
</cp:coreProperties>
</file>